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svst11\04市民部\04-03_生活衛生係\【新・生活衛生係】ここのフォルダで新規体制を作っていきます！\12　脱炭素社会に関すること\10　家庭向け自立型再生可能エネルギー設備補助\R7\★申請書等新様式\"/>
    </mc:Choice>
  </mc:AlternateContent>
  <bookViews>
    <workbookView xWindow="0" yWindow="0" windowWidth="28800" windowHeight="11775"/>
  </bookViews>
  <sheets>
    <sheet name="計算シート" sheetId="1" r:id="rId1"/>
    <sheet name="Sheet3" sheetId="4" state="hidden" r:id="rId2"/>
    <sheet name="Sheet2" sheetId="2" state="hidden" r:id="rId3"/>
  </sheets>
  <definedNames>
    <definedName name="_xlnm.Print_Area" localSheetId="1">Sheet3!$A$1:$F$18</definedName>
    <definedName name="_xlnm.Print_Area" localSheetId="0">計算シート!$A$1:$G$49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11" i="4" l="1"/>
  <c r="H9" i="4"/>
  <c r="D18" i="4"/>
  <c r="D16" i="4"/>
  <c r="I15" i="4"/>
  <c r="I16" i="4"/>
  <c r="D13" i="4"/>
  <c r="D11" i="4"/>
  <c r="J11" i="4"/>
  <c r="H5" i="4"/>
  <c r="E26" i="1"/>
  <c r="J9" i="4" l="1"/>
  <c r="D9" i="4"/>
  <c r="E7" i="1" l="1"/>
  <c r="E9" i="1" l="1"/>
  <c r="A15" i="1"/>
  <c r="A5" i="1"/>
  <c r="E21" i="1" l="1"/>
  <c r="E22" i="1" s="1"/>
  <c r="E24" i="1" s="1"/>
  <c r="E28" i="1" s="1"/>
  <c r="E16" i="1"/>
  <c r="E11" i="1"/>
  <c r="E12" i="1" s="1"/>
  <c r="E14" i="1" s="1"/>
  <c r="E17" i="1" l="1"/>
  <c r="E19" i="1" s="1"/>
  <c r="E40" i="1" s="1"/>
  <c r="E32" i="1" l="1"/>
  <c r="E33" i="1"/>
  <c r="E34" i="1"/>
  <c r="E45" i="1"/>
  <c r="E46" i="1"/>
  <c r="E42" i="1"/>
  <c r="E39" i="1"/>
  <c r="E38" i="1" s="1"/>
  <c r="E27" i="1" l="1"/>
  <c r="E35" i="1"/>
  <c r="G38" i="1"/>
  <c r="E44" i="1"/>
  <c r="E47" i="1" l="1"/>
  <c r="E43" i="1" l="1"/>
  <c r="E41" i="1" l="1"/>
  <c r="E48" i="1" l="1"/>
  <c r="G41" i="1"/>
  <c r="G48" i="1" s="1"/>
</calcChain>
</file>

<file path=xl/sharedStrings.xml><?xml version="1.0" encoding="utf-8"?>
<sst xmlns="http://schemas.openxmlformats.org/spreadsheetml/2006/main" count="180" uniqueCount="60">
  <si>
    <t>設置費用</t>
    <rPh sb="0" eb="2">
      <t>セッチ</t>
    </rPh>
    <rPh sb="2" eb="4">
      <t>ヒヨウ</t>
    </rPh>
    <phoneticPr fontId="3"/>
  </si>
  <si>
    <t>kW</t>
  </si>
  <si>
    <t>kW</t>
    <phoneticPr fontId="3"/>
  </si>
  <si>
    <t>円</t>
    <rPh sb="0" eb="1">
      <t>エン</t>
    </rPh>
    <phoneticPr fontId="3"/>
  </si>
  <si>
    <t>補助金額</t>
    <rPh sb="0" eb="2">
      <t>ホジョ</t>
    </rPh>
    <rPh sb="2" eb="4">
      <t>キンガク</t>
    </rPh>
    <phoneticPr fontId="3"/>
  </si>
  <si>
    <t>FIT売電可</t>
    <rPh sb="3" eb="5">
      <t>バイデン</t>
    </rPh>
    <rPh sb="5" eb="6">
      <t>カ</t>
    </rPh>
    <phoneticPr fontId="3"/>
  </si>
  <si>
    <t>FIT売電不可</t>
    <rPh sb="3" eb="5">
      <t>バイデン</t>
    </rPh>
    <rPh sb="5" eb="7">
      <t>フカ</t>
    </rPh>
    <phoneticPr fontId="3"/>
  </si>
  <si>
    <t>上限</t>
    <rPh sb="0" eb="2">
      <t>ジョウゲン</t>
    </rPh>
    <phoneticPr fontId="3"/>
  </si>
  <si>
    <t>申請区分</t>
    <rPh sb="0" eb="2">
      <t>シンセイ</t>
    </rPh>
    <rPh sb="2" eb="4">
      <t>クブン</t>
    </rPh>
    <phoneticPr fontId="3"/>
  </si>
  <si>
    <t>FIT売電不可</t>
    <rPh sb="3" eb="5">
      <t>バイデン</t>
    </rPh>
    <rPh sb="5" eb="6">
      <t>フ</t>
    </rPh>
    <rPh sb="6" eb="7">
      <t>カ</t>
    </rPh>
    <phoneticPr fontId="3"/>
  </si>
  <si>
    <t>太陽光システム・蓄電システム</t>
    <rPh sb="0" eb="3">
      <t>タイヨウコウ</t>
    </rPh>
    <rPh sb="8" eb="10">
      <t>チクデン</t>
    </rPh>
    <phoneticPr fontId="3"/>
  </si>
  <si>
    <t>kWh</t>
    <phoneticPr fontId="3"/>
  </si>
  <si>
    <t>高効率給湯機器</t>
    <rPh sb="0" eb="3">
      <t>コウコウリツ</t>
    </rPh>
    <rPh sb="3" eb="5">
      <t>キュウトウ</t>
    </rPh>
    <rPh sb="5" eb="7">
      <t>キキ</t>
    </rPh>
    <phoneticPr fontId="3"/>
  </si>
  <si>
    <t>コージェネレーションシステム</t>
    <phoneticPr fontId="3"/>
  </si>
  <si>
    <t>上限A</t>
    <rPh sb="0" eb="2">
      <t>ジョウゲン</t>
    </rPh>
    <phoneticPr fontId="3"/>
  </si>
  <si>
    <t>上限B</t>
    <rPh sb="0" eb="2">
      <t>ジョウゲン</t>
    </rPh>
    <phoneticPr fontId="3"/>
  </si>
  <si>
    <t>太陽光＋蓄電池</t>
    <rPh sb="0" eb="3">
      <t>タイヨウコウ</t>
    </rPh>
    <rPh sb="4" eb="7">
      <t>チクデンチ</t>
    </rPh>
    <phoneticPr fontId="3"/>
  </si>
  <si>
    <t>蓄電システム</t>
    <rPh sb="0" eb="2">
      <t>チクデン</t>
    </rPh>
    <phoneticPr fontId="3"/>
  </si>
  <si>
    <t>太陽光システム</t>
    <rPh sb="0" eb="3">
      <t>タイヨウコウ</t>
    </rPh>
    <phoneticPr fontId="3"/>
  </si>
  <si>
    <t>端数切捨</t>
    <rPh sb="0" eb="2">
      <t>ハスウ</t>
    </rPh>
    <rPh sb="2" eb="4">
      <t>キリス</t>
    </rPh>
    <phoneticPr fontId="3"/>
  </si>
  <si>
    <t>自動計算</t>
    <rPh sb="0" eb="2">
      <t>ジドウ</t>
    </rPh>
    <rPh sb="2" eb="4">
      <t>ケイサン</t>
    </rPh>
    <phoneticPr fontId="3"/>
  </si>
  <si>
    <t>選択式</t>
    <rPh sb="0" eb="2">
      <t>センタク</t>
    </rPh>
    <rPh sb="2" eb="3">
      <t>シキ</t>
    </rPh>
    <phoneticPr fontId="3"/>
  </si>
  <si>
    <t>数字入力</t>
    <rPh sb="0" eb="2">
      <t>スウジ</t>
    </rPh>
    <rPh sb="2" eb="4">
      <t>ニュウリョク</t>
    </rPh>
    <phoneticPr fontId="3"/>
  </si>
  <si>
    <t>FIT売電可売電不可</t>
    <rPh sb="3" eb="5">
      <t>バイデン</t>
    </rPh>
    <rPh sb="5" eb="6">
      <t>カ</t>
    </rPh>
    <rPh sb="6" eb="8">
      <t>バイデン</t>
    </rPh>
    <rPh sb="8" eb="10">
      <t>フカ</t>
    </rPh>
    <phoneticPr fontId="3"/>
  </si>
  <si>
    <t>（選択してください）</t>
    <rPh sb="1" eb="3">
      <t>センタク</t>
    </rPh>
    <phoneticPr fontId="3"/>
  </si>
  <si>
    <t>kWh</t>
    <phoneticPr fontId="3"/>
  </si>
  <si>
    <t>円</t>
    <rPh sb="0" eb="1">
      <t>エン</t>
    </rPh>
    <phoneticPr fontId="3"/>
  </si>
  <si>
    <t>FIT売電可</t>
  </si>
  <si>
    <t>FIT売電可売電不可</t>
  </si>
  <si>
    <t>合　　　　　計</t>
    <rPh sb="0" eb="1">
      <t>ゴウ</t>
    </rPh>
    <rPh sb="6" eb="7">
      <t>ケイ</t>
    </rPh>
    <phoneticPr fontId="3"/>
  </si>
  <si>
    <t>太陽光システム補助分</t>
    <rPh sb="0" eb="3">
      <t>タイヨウコウ</t>
    </rPh>
    <rPh sb="7" eb="9">
      <t>ホジョ</t>
    </rPh>
    <rPh sb="9" eb="10">
      <t>ブン</t>
    </rPh>
    <phoneticPr fontId="3"/>
  </si>
  <si>
    <t>蓄電システム補助分</t>
    <rPh sb="0" eb="2">
      <t>チクデン</t>
    </rPh>
    <rPh sb="6" eb="8">
      <t>ホジョ</t>
    </rPh>
    <rPh sb="8" eb="9">
      <t>ブン</t>
    </rPh>
    <phoneticPr fontId="3"/>
  </si>
  <si>
    <t>高効率給湯機器等</t>
    <rPh sb="0" eb="3">
      <t>コウコウリツ</t>
    </rPh>
    <rPh sb="3" eb="5">
      <t>キュウトウ</t>
    </rPh>
    <rPh sb="5" eb="7">
      <t>キキ</t>
    </rPh>
    <rPh sb="7" eb="8">
      <t>トウ</t>
    </rPh>
    <phoneticPr fontId="3"/>
  </si>
  <si>
    <t>公称最大出力</t>
    <rPh sb="0" eb="2">
      <t>コウショウ</t>
    </rPh>
    <rPh sb="2" eb="4">
      <t>サイダイ</t>
    </rPh>
    <rPh sb="4" eb="6">
      <t>シュツリョク</t>
    </rPh>
    <phoneticPr fontId="3"/>
  </si>
  <si>
    <t>蓄電容量</t>
    <rPh sb="0" eb="2">
      <t>チクデン</t>
    </rPh>
    <rPh sb="2" eb="4">
      <t>ヨウリョウ</t>
    </rPh>
    <phoneticPr fontId="3"/>
  </si>
  <si>
    <t>高効率給湯機器等補助分</t>
    <rPh sb="0" eb="3">
      <t>コウコウリツ</t>
    </rPh>
    <rPh sb="3" eb="5">
      <t>キュウトウ</t>
    </rPh>
    <rPh sb="5" eb="7">
      <t>キキ</t>
    </rPh>
    <rPh sb="7" eb="8">
      <t>トウ</t>
    </rPh>
    <rPh sb="8" eb="10">
      <t>ホジョ</t>
    </rPh>
    <rPh sb="10" eb="11">
      <t>ブン</t>
    </rPh>
    <phoneticPr fontId="3"/>
  </si>
  <si>
    <t>定額補助分</t>
    <rPh sb="0" eb="1">
      <t>サダム</t>
    </rPh>
    <rPh sb="1" eb="2">
      <t>ガク</t>
    </rPh>
    <rPh sb="2" eb="3">
      <t>ホ</t>
    </rPh>
    <rPh sb="3" eb="4">
      <t>スケ</t>
    </rPh>
    <rPh sb="4" eb="5">
      <t>ブン</t>
    </rPh>
    <phoneticPr fontId="3"/>
  </si>
  <si>
    <t>（1kWあたり</t>
    <phoneticPr fontId="3"/>
  </si>
  <si>
    <t>円）</t>
    <rPh sb="0" eb="1">
      <t>エン</t>
    </rPh>
    <phoneticPr fontId="3"/>
  </si>
  <si>
    <t>設置しない</t>
    <rPh sb="0" eb="2">
      <t>セッチ</t>
    </rPh>
    <phoneticPr fontId="3"/>
  </si>
  <si>
    <t>計算</t>
    <rPh sb="0" eb="2">
      <t>ケイサン</t>
    </rPh>
    <phoneticPr fontId="3"/>
  </si>
  <si>
    <t>補助金申請額 計算書</t>
    <rPh sb="0" eb="2">
      <t>ホジョ</t>
    </rPh>
    <rPh sb="3" eb="5">
      <t>シンセイ</t>
    </rPh>
    <rPh sb="5" eb="6">
      <t>ガク</t>
    </rPh>
    <rPh sb="7" eb="9">
      <t>ケイサン</t>
    </rPh>
    <rPh sb="9" eb="10">
      <t>ショ</t>
    </rPh>
    <phoneticPr fontId="3"/>
  </si>
  <si>
    <t>端数切捨</t>
    <phoneticPr fontId="3"/>
  </si>
  <si>
    <t>出力×10,000円</t>
    <rPh sb="0" eb="2">
      <t>シュツリョク</t>
    </rPh>
    <rPh sb="9" eb="10">
      <t>エン</t>
    </rPh>
    <phoneticPr fontId="3"/>
  </si>
  <si>
    <t>容量×15,000円</t>
    <rPh sb="0" eb="2">
      <t>ヨウリョウ</t>
    </rPh>
    <rPh sb="9" eb="10">
      <t>エン</t>
    </rPh>
    <phoneticPr fontId="3"/>
  </si>
  <si>
    <t>出力×20,000円</t>
    <rPh sb="0" eb="2">
      <t>シュツリョク</t>
    </rPh>
    <rPh sb="9" eb="10">
      <t>エン</t>
    </rPh>
    <phoneticPr fontId="3"/>
  </si>
  <si>
    <t>容量×30,000円</t>
    <rPh sb="0" eb="2">
      <t>ヨウリョウ</t>
    </rPh>
    <rPh sb="9" eb="10">
      <t>エン</t>
    </rPh>
    <phoneticPr fontId="3"/>
  </si>
  <si>
    <t>容量端数切上</t>
    <rPh sb="0" eb="2">
      <t>ヨウリョウ</t>
    </rPh>
    <rPh sb="2" eb="4">
      <t>ハスウ</t>
    </rPh>
    <rPh sb="4" eb="6">
      <t>キリアゲ</t>
    </rPh>
    <phoneticPr fontId="3"/>
  </si>
  <si>
    <t>＜補助金申請額内訳＞</t>
    <rPh sb="1" eb="4">
      <t>ホジョキン</t>
    </rPh>
    <rPh sb="4" eb="6">
      <t>シンセイ</t>
    </rPh>
    <rPh sb="6" eb="7">
      <t>ガク</t>
    </rPh>
    <rPh sb="7" eb="9">
      <t>ウチワケ</t>
    </rPh>
    <phoneticPr fontId="3"/>
  </si>
  <si>
    <t>◆事業区分（FIT売電可･FIT売電不可の別）</t>
    <rPh sb="1" eb="3">
      <t>ジギョウ</t>
    </rPh>
    <rPh sb="3" eb="5">
      <t>クブン</t>
    </rPh>
    <rPh sb="21" eb="22">
      <t>ベツ</t>
    </rPh>
    <phoneticPr fontId="3"/>
  </si>
  <si>
    <t>太陽光発電システム</t>
    <rPh sb="0" eb="3">
      <t>タイヨウコウ</t>
    </rPh>
    <rPh sb="3" eb="5">
      <t>ハツデン</t>
    </rPh>
    <phoneticPr fontId="3"/>
  </si>
  <si>
    <t>◆補助金額</t>
    <rPh sb="1" eb="3">
      <t>ホジョ</t>
    </rPh>
    <rPh sb="3" eb="5">
      <t>キンガク</t>
    </rPh>
    <phoneticPr fontId="3"/>
  </si>
  <si>
    <t>コージェネレーションシステム</t>
  </si>
  <si>
    <t>(参考)設置費用</t>
    <rPh sb="1" eb="3">
      <t>サンコウ</t>
    </rPh>
    <rPh sb="4" eb="6">
      <t>セッチ</t>
    </rPh>
    <rPh sb="6" eb="8">
      <t>ヒヨウ</t>
    </rPh>
    <phoneticPr fontId="3"/>
  </si>
  <si>
    <t>(参考)費用/1kW</t>
    <rPh sb="1" eb="3">
      <t>サンコウ</t>
    </rPh>
    <rPh sb="4" eb="6">
      <t>ヒヨウ</t>
    </rPh>
    <phoneticPr fontId="3"/>
  </si>
  <si>
    <t>機器の区分</t>
    <rPh sb="0" eb="2">
      <t>キキ</t>
    </rPh>
    <rPh sb="3" eb="5">
      <t>クブン</t>
    </rPh>
    <phoneticPr fontId="3"/>
  </si>
  <si>
    <t>補助金額合計</t>
    <rPh sb="0" eb="2">
      <t>ホジョ</t>
    </rPh>
    <rPh sb="2" eb="4">
      <t>キンガク</t>
    </rPh>
    <rPh sb="4" eb="6">
      <t>ゴウケイ</t>
    </rPh>
    <phoneticPr fontId="3"/>
  </si>
  <si>
    <t>kWh</t>
  </si>
  <si>
    <t>円/kW</t>
    <rPh sb="0" eb="1">
      <t>エン</t>
    </rPh>
    <phoneticPr fontId="3"/>
  </si>
  <si>
    <t>（別紙１）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</si>
</sst>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4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22"/>
      <color theme="1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HG丸ｺﾞｼｯｸM-PRO"/>
      <family val="3"/>
      <charset val="128"/>
    </font>
    <font>
      <b/>
      <sz val="20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i/>
      <sz val="14"/>
      <color theme="1"/>
      <name val="ＭＳ ゴシック"/>
      <family val="3"/>
      <charset val="128"/>
    </font>
    <font>
      <i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6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i/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>
      <alignment vertical="center"/>
    </xf>
    <xf numFmtId="0" fontId="15" fillId="0" borderId="0" xfId="0" applyFont="1">
      <alignment vertical="center"/>
    </xf>
    <xf numFmtId="38" fontId="17" fillId="3" borderId="1" xfId="1" applyFont="1" applyFill="1" applyBorder="1" applyAlignment="1">
      <alignment horizontal="right" vertical="center"/>
    </xf>
    <xf numFmtId="38" fontId="17" fillId="3" borderId="5" xfId="1" applyFont="1" applyFill="1" applyBorder="1" applyAlignment="1">
      <alignment horizontal="right" vertical="center"/>
    </xf>
    <xf numFmtId="38" fontId="17" fillId="2" borderId="21" xfId="1" applyFont="1" applyFill="1" applyBorder="1">
      <alignment vertical="center"/>
    </xf>
    <xf numFmtId="0" fontId="17" fillId="3" borderId="11" xfId="0" applyFont="1" applyFill="1" applyBorder="1">
      <alignment vertical="center"/>
    </xf>
    <xf numFmtId="0" fontId="17" fillId="3" borderId="13" xfId="0" applyFont="1" applyFill="1" applyBorder="1">
      <alignment vertical="center"/>
    </xf>
    <xf numFmtId="0" fontId="17" fillId="2" borderId="12" xfId="0" applyFont="1" applyFill="1" applyBorder="1">
      <alignment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7" fillId="2" borderId="26" xfId="0" applyFont="1" applyFill="1" applyBorder="1" applyAlignment="1">
      <alignment vertical="center" shrinkToFit="1"/>
    </xf>
    <xf numFmtId="38" fontId="17" fillId="2" borderId="27" xfId="1" applyFont="1" applyFill="1" applyBorder="1" applyAlignment="1">
      <alignment horizontal="right" vertical="center"/>
    </xf>
    <xf numFmtId="0" fontId="22" fillId="2" borderId="28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6" xfId="0" applyBorder="1">
      <alignment vertical="center"/>
    </xf>
    <xf numFmtId="0" fontId="17" fillId="0" borderId="5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7" fillId="0" borderId="40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 shrinkToFit="1"/>
    </xf>
    <xf numFmtId="0" fontId="20" fillId="3" borderId="5" xfId="0" applyFont="1" applyFill="1" applyBorder="1" applyAlignment="1">
      <alignment horizontal="left" vertical="center" shrinkToFit="1"/>
    </xf>
    <xf numFmtId="0" fontId="29" fillId="3" borderId="4" xfId="0" applyFont="1" applyFill="1" applyBorder="1" applyAlignment="1">
      <alignment horizontal="left" vertical="center" shrinkToFit="1"/>
    </xf>
    <xf numFmtId="0" fontId="29" fillId="3" borderId="5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 applyProtection="1">
      <alignment horizontal="center" vertical="center" shrinkToFi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2" fillId="3" borderId="11" xfId="0" applyFont="1" applyFill="1" applyBorder="1" applyAlignment="1" applyProtection="1">
      <alignment vertical="center" shrinkToFit="1"/>
    </xf>
    <xf numFmtId="0" fontId="22" fillId="2" borderId="11" xfId="0" applyFont="1" applyFill="1" applyBorder="1" applyAlignment="1" applyProtection="1">
      <alignment vertical="center" shrinkToFit="1"/>
    </xf>
    <xf numFmtId="0" fontId="22" fillId="2" borderId="33" xfId="0" applyFont="1" applyFill="1" applyBorder="1" applyAlignment="1" applyProtection="1">
      <alignment vertical="center" shrinkToFit="1"/>
    </xf>
    <xf numFmtId="0" fontId="21" fillId="0" borderId="6" xfId="0" applyFont="1" applyFill="1" applyBorder="1" applyAlignment="1" applyProtection="1">
      <alignment horizontal="center" vertical="center" shrinkToFit="1"/>
    </xf>
    <xf numFmtId="0" fontId="21" fillId="0" borderId="11" xfId="0" applyFont="1" applyFill="1" applyBorder="1" applyAlignment="1" applyProtection="1">
      <alignment horizontal="center" vertical="center" shrinkToFit="1"/>
    </xf>
    <xf numFmtId="0" fontId="21" fillId="0" borderId="49" xfId="0" applyFont="1" applyFill="1" applyBorder="1" applyAlignment="1" applyProtection="1">
      <alignment horizontal="center" vertical="center" shrinkToFit="1"/>
    </xf>
    <xf numFmtId="0" fontId="17" fillId="3" borderId="52" xfId="0" applyFont="1" applyFill="1" applyBorder="1" applyAlignment="1" applyProtection="1">
      <alignment vertical="center" shrinkToFit="1"/>
    </xf>
    <xf numFmtId="176" fontId="17" fillId="3" borderId="53" xfId="0" applyNumberFormat="1" applyFont="1" applyFill="1" applyBorder="1" applyProtection="1">
      <alignment vertical="center"/>
    </xf>
    <xf numFmtId="0" fontId="22" fillId="3" borderId="54" xfId="0" applyFont="1" applyFill="1" applyBorder="1" applyAlignment="1" applyProtection="1">
      <alignment horizontal="center" vertical="center"/>
    </xf>
    <xf numFmtId="0" fontId="28" fillId="4" borderId="28" xfId="0" applyFont="1" applyFill="1" applyBorder="1" applyAlignment="1" applyProtection="1">
      <alignment horizontal="center" vertical="center"/>
    </xf>
    <xf numFmtId="38" fontId="21" fillId="0" borderId="6" xfId="1" applyFont="1" applyFill="1" applyBorder="1" applyAlignment="1" applyProtection="1">
      <alignment horizontal="center" vertical="center" shrinkToFit="1"/>
    </xf>
    <xf numFmtId="0" fontId="21" fillId="0" borderId="26" xfId="0" applyFont="1" applyBorder="1" applyAlignment="1" applyProtection="1">
      <alignment horizontal="center" vertical="center" shrinkToFit="1"/>
    </xf>
    <xf numFmtId="2" fontId="21" fillId="5" borderId="5" xfId="0" applyNumberFormat="1" applyFont="1" applyFill="1" applyBorder="1" applyProtection="1">
      <alignment vertical="center"/>
      <protection locked="0"/>
    </xf>
    <xf numFmtId="2" fontId="21" fillId="5" borderId="8" xfId="0" applyNumberFormat="1" applyFont="1" applyFill="1" applyBorder="1" applyAlignment="1" applyProtection="1">
      <alignment horizontal="right" vertical="center"/>
      <protection locked="0"/>
    </xf>
    <xf numFmtId="2" fontId="21" fillId="5" borderId="1" xfId="0" applyNumberFormat="1" applyFont="1" applyFill="1" applyBorder="1" applyAlignment="1" applyProtection="1">
      <alignment horizontal="right" vertical="center"/>
      <protection locked="0"/>
    </xf>
    <xf numFmtId="38" fontId="21" fillId="5" borderId="50" xfId="1" applyFont="1" applyFill="1" applyBorder="1" applyAlignment="1" applyProtection="1">
      <alignment vertical="center"/>
      <protection locked="0"/>
    </xf>
    <xf numFmtId="38" fontId="21" fillId="5" borderId="27" xfId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8" fillId="0" borderId="34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62" xfId="0" applyFont="1" applyBorder="1" applyAlignment="1">
      <alignment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18" fillId="0" borderId="17" xfId="0" applyFont="1" applyBorder="1" applyAlignment="1">
      <alignment vertical="center" shrinkToFit="1"/>
    </xf>
    <xf numFmtId="0" fontId="0" fillId="0" borderId="18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22" fillId="3" borderId="1" xfId="1" applyFont="1" applyFill="1" applyBorder="1" applyAlignment="1" applyProtection="1">
      <alignment horizontal="right" vertical="center"/>
      <protection locked="0"/>
    </xf>
    <xf numFmtId="176" fontId="22" fillId="3" borderId="1" xfId="0" applyNumberFormat="1" applyFont="1" applyFill="1" applyBorder="1" applyProtection="1">
      <alignment vertical="center"/>
      <protection locked="0"/>
    </xf>
    <xf numFmtId="38" fontId="22" fillId="2" borderId="1" xfId="1" applyFont="1" applyFill="1" applyBorder="1" applyAlignment="1" applyProtection="1">
      <alignment horizontal="right" vertical="center"/>
      <protection locked="0"/>
    </xf>
    <xf numFmtId="38" fontId="22" fillId="2" borderId="4" xfId="1" applyFont="1" applyFill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</xf>
    <xf numFmtId="0" fontId="22" fillId="3" borderId="23" xfId="0" applyFont="1" applyFill="1" applyBorder="1" applyAlignment="1" applyProtection="1">
      <alignment horizontal="left" vertical="center"/>
    </xf>
    <xf numFmtId="0" fontId="22" fillId="2" borderId="23" xfId="0" applyFont="1" applyFill="1" applyBorder="1" applyAlignment="1" applyProtection="1">
      <alignment horizontal="left" vertical="center"/>
    </xf>
    <xf numFmtId="0" fontId="19" fillId="3" borderId="23" xfId="0" applyFont="1" applyFill="1" applyBorder="1" applyAlignment="1" applyProtection="1">
      <alignment horizontal="left" vertical="center"/>
    </xf>
    <xf numFmtId="0" fontId="19" fillId="2" borderId="25" xfId="0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 applyProtection="1">
      <alignment horizontal="left" vertical="center"/>
    </xf>
    <xf numFmtId="0" fontId="19" fillId="2" borderId="23" xfId="0" applyFont="1" applyFill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horizontal="left" vertical="center"/>
    </xf>
    <xf numFmtId="0" fontId="21" fillId="0" borderId="51" xfId="0" applyFont="1" applyFill="1" applyBorder="1" applyAlignment="1" applyProtection="1">
      <alignment horizontal="left" vertical="center"/>
    </xf>
    <xf numFmtId="0" fontId="21" fillId="0" borderId="28" xfId="0" applyFont="1" applyBorder="1" applyAlignment="1" applyProtection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19" fillId="3" borderId="39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left" vertical="center"/>
    </xf>
    <xf numFmtId="0" fontId="26" fillId="0" borderId="45" xfId="0" applyFont="1" applyFill="1" applyBorder="1" applyAlignment="1">
      <alignment horizontal="left" vertical="center"/>
    </xf>
    <xf numFmtId="0" fontId="26" fillId="0" borderId="28" xfId="0" applyFont="1" applyFill="1" applyBorder="1" applyAlignment="1">
      <alignment horizontal="left" vertical="center"/>
    </xf>
    <xf numFmtId="38" fontId="25" fillId="0" borderId="1" xfId="0" applyNumberFormat="1" applyFont="1" applyBorder="1" applyAlignment="1">
      <alignment horizontal="right" vertical="center" shrinkToFit="1"/>
    </xf>
    <xf numFmtId="38" fontId="25" fillId="0" borderId="8" xfId="0" applyNumberFormat="1" applyFont="1" applyBorder="1" applyAlignment="1">
      <alignment vertical="center" shrinkToFit="1"/>
    </xf>
    <xf numFmtId="38" fontId="18" fillId="3" borderId="0" xfId="1" applyFont="1" applyFill="1" applyBorder="1" applyAlignment="1">
      <alignment horizontal="right" vertical="center" shrinkToFit="1"/>
    </xf>
    <xf numFmtId="38" fontId="25" fillId="0" borderId="1" xfId="0" applyNumberFormat="1" applyFont="1" applyBorder="1" applyAlignment="1">
      <alignment vertical="center" shrinkToFit="1"/>
    </xf>
    <xf numFmtId="38" fontId="18" fillId="3" borderId="40" xfId="0" applyNumberFormat="1" applyFont="1" applyFill="1" applyBorder="1" applyAlignment="1">
      <alignment vertical="center" shrinkToFit="1"/>
    </xf>
    <xf numFmtId="38" fontId="18" fillId="3" borderId="46" xfId="0" applyNumberFormat="1" applyFont="1" applyFill="1" applyBorder="1" applyAlignment="1">
      <alignment vertical="center" shrinkToFit="1"/>
    </xf>
    <xf numFmtId="38" fontId="25" fillId="0" borderId="44" xfId="0" applyNumberFormat="1" applyFont="1" applyBorder="1" applyAlignment="1">
      <alignment vertical="center" shrinkToFit="1"/>
    </xf>
    <xf numFmtId="38" fontId="25" fillId="0" borderId="27" xfId="0" applyNumberFormat="1" applyFont="1" applyBorder="1" applyAlignment="1">
      <alignment horizontal="right" vertical="center" shrinkToFit="1"/>
    </xf>
    <xf numFmtId="0" fontId="3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33" fillId="0" borderId="0" xfId="0" applyFont="1" applyAlignment="1">
      <alignment vertical="top"/>
    </xf>
    <xf numFmtId="38" fontId="27" fillId="4" borderId="29" xfId="1" applyFont="1" applyFill="1" applyBorder="1" applyAlignment="1" applyProtection="1">
      <alignment horizontal="right" vertical="center"/>
    </xf>
    <xf numFmtId="0" fontId="27" fillId="4" borderId="63" xfId="0" applyFont="1" applyFill="1" applyBorder="1" applyAlignment="1" applyProtection="1">
      <alignment horizontal="center" vertical="center" shrinkToFit="1"/>
    </xf>
    <xf numFmtId="0" fontId="18" fillId="0" borderId="66" xfId="0" applyFont="1" applyBorder="1" applyAlignment="1">
      <alignment vertical="center" shrinkToFit="1"/>
    </xf>
    <xf numFmtId="0" fontId="3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33" fillId="0" borderId="55" xfId="0" applyFont="1" applyBorder="1">
      <alignment vertical="center"/>
    </xf>
    <xf numFmtId="0" fontId="33" fillId="0" borderId="0" xfId="0" applyFont="1" applyBorder="1">
      <alignment vertical="center"/>
    </xf>
    <xf numFmtId="0" fontId="33" fillId="0" borderId="58" xfId="0" applyFont="1" applyBorder="1">
      <alignment vertical="center"/>
    </xf>
    <xf numFmtId="0" fontId="33" fillId="0" borderId="60" xfId="0" applyFont="1" applyBorder="1">
      <alignment vertical="center"/>
    </xf>
    <xf numFmtId="0" fontId="33" fillId="0" borderId="67" xfId="0" applyFont="1" applyBorder="1">
      <alignment vertical="center"/>
    </xf>
    <xf numFmtId="0" fontId="33" fillId="0" borderId="29" xfId="0" applyFont="1" applyBorder="1">
      <alignment vertical="center"/>
    </xf>
    <xf numFmtId="0" fontId="33" fillId="0" borderId="69" xfId="0" applyFont="1" applyBorder="1">
      <alignment vertical="center"/>
    </xf>
    <xf numFmtId="0" fontId="33" fillId="0" borderId="71" xfId="0" applyFont="1" applyBorder="1">
      <alignment vertical="center"/>
    </xf>
    <xf numFmtId="0" fontId="33" fillId="0" borderId="73" xfId="0" applyFont="1" applyBorder="1">
      <alignment vertical="center"/>
    </xf>
    <xf numFmtId="0" fontId="33" fillId="0" borderId="74" xfId="0" applyFont="1" applyBorder="1">
      <alignment vertical="center"/>
    </xf>
    <xf numFmtId="0" fontId="33" fillId="0" borderId="75" xfId="0" applyFont="1" applyBorder="1">
      <alignment vertical="center"/>
    </xf>
    <xf numFmtId="0" fontId="33" fillId="0" borderId="76" xfId="0" applyFont="1" applyBorder="1">
      <alignment vertical="center"/>
    </xf>
    <xf numFmtId="38" fontId="33" fillId="0" borderId="78" xfId="1" applyFont="1" applyBorder="1">
      <alignment vertical="center"/>
    </xf>
    <xf numFmtId="38" fontId="33" fillId="0" borderId="79" xfId="1" applyFont="1" applyBorder="1">
      <alignment vertical="center"/>
    </xf>
    <xf numFmtId="0" fontId="33" fillId="6" borderId="55" xfId="0" applyFont="1" applyFill="1" applyBorder="1" applyAlignment="1">
      <alignment horizontal="center" vertical="center"/>
    </xf>
    <xf numFmtId="2" fontId="33" fillId="6" borderId="77" xfId="0" applyNumberFormat="1" applyFont="1" applyFill="1" applyBorder="1">
      <alignment vertical="center"/>
    </xf>
    <xf numFmtId="38" fontId="33" fillId="6" borderId="79" xfId="1" applyFont="1" applyFill="1" applyBorder="1">
      <alignment vertical="center"/>
    </xf>
    <xf numFmtId="0" fontId="33" fillId="6" borderId="77" xfId="0" applyFont="1" applyFill="1" applyBorder="1" applyAlignment="1">
      <alignment horizontal="center" vertical="center"/>
    </xf>
    <xf numFmtId="38" fontId="33" fillId="0" borderId="29" xfId="0" applyNumberFormat="1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5" fillId="0" borderId="41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 shrinkToFit="1"/>
    </xf>
    <xf numFmtId="0" fontId="18" fillId="0" borderId="35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6" fillId="0" borderId="37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33" fillId="0" borderId="57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31" fillId="0" borderId="64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1" fillId="5" borderId="15" xfId="0" applyFont="1" applyFill="1" applyBorder="1" applyAlignment="1" applyProtection="1">
      <alignment horizontal="center" vertical="center" shrinkToFit="1"/>
      <protection locked="0"/>
    </xf>
    <xf numFmtId="0" fontId="21" fillId="5" borderId="16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38" fontId="21" fillId="5" borderId="8" xfId="1" applyFont="1" applyFill="1" applyBorder="1" applyAlignment="1" applyProtection="1">
      <alignment horizontal="center" vertical="center" shrinkToFit="1"/>
      <protection locked="0"/>
    </xf>
    <xf numFmtId="38" fontId="21" fillId="5" borderId="10" xfId="1" applyFont="1" applyFill="1" applyBorder="1" applyAlignment="1" applyProtection="1">
      <alignment horizontal="center" vertical="center" shrinkToFit="1"/>
      <protection locked="0"/>
    </xf>
    <xf numFmtId="0" fontId="33" fillId="0" borderId="68" xfId="0" applyFont="1" applyBorder="1">
      <alignment vertical="center"/>
    </xf>
    <xf numFmtId="0" fontId="33" fillId="0" borderId="72" xfId="0" applyFont="1" applyBorder="1">
      <alignment vertical="center"/>
    </xf>
    <xf numFmtId="0" fontId="33" fillId="0" borderId="7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view="pageBreakPreview" zoomScale="70" zoomScaleNormal="100" zoomScaleSheetLayoutView="70" workbookViewId="0">
      <selection activeCell="G2" sqref="G2"/>
    </sheetView>
  </sheetViews>
  <sheetFormatPr defaultRowHeight="13.5" outlineLevelRow="1"/>
  <cols>
    <col min="2" max="2" width="20.375" customWidth="1"/>
    <col min="3" max="3" width="17.5" customWidth="1"/>
    <col min="4" max="4" width="18.375" customWidth="1"/>
    <col min="5" max="5" width="26.25" customWidth="1"/>
    <col min="6" max="6" width="7.625" style="15" customWidth="1"/>
    <col min="7" max="7" width="13.375" style="1" customWidth="1"/>
    <col min="8" max="8" width="10.25" style="3" customWidth="1"/>
  </cols>
  <sheetData>
    <row r="1" spans="1:17" ht="23.25" customHeight="1">
      <c r="G1" s="139" t="s">
        <v>59</v>
      </c>
    </row>
    <row r="2" spans="1:17" ht="36.75" customHeight="1">
      <c r="A2" s="73" t="s">
        <v>41</v>
      </c>
      <c r="B2" s="72"/>
      <c r="C2" s="72"/>
    </row>
    <row r="3" spans="1:17" ht="14.25" thickBot="1"/>
    <row r="4" spans="1:17" ht="49.5" customHeight="1" thickBot="1">
      <c r="A4" s="146" t="s">
        <v>10</v>
      </c>
      <c r="B4" s="147"/>
      <c r="C4" s="148"/>
      <c r="D4" s="53" t="s">
        <v>8</v>
      </c>
      <c r="E4" s="175" t="s">
        <v>24</v>
      </c>
      <c r="F4" s="176"/>
      <c r="G4" s="13"/>
      <c r="H4" s="3" t="s">
        <v>21</v>
      </c>
    </row>
    <row r="5" spans="1:17" ht="49.5" customHeight="1">
      <c r="A5" s="172" t="str">
        <f>IF($E$4="FIT売電可","対象","―")</f>
        <v>―</v>
      </c>
      <c r="B5" s="177" t="s">
        <v>5</v>
      </c>
      <c r="C5" s="76" t="s">
        <v>18</v>
      </c>
      <c r="D5" s="54" t="s">
        <v>33</v>
      </c>
      <c r="E5" s="67">
        <v>0</v>
      </c>
      <c r="F5" s="86" t="s">
        <v>2</v>
      </c>
      <c r="G5" s="10"/>
      <c r="H5" s="3" t="s">
        <v>22</v>
      </c>
    </row>
    <row r="6" spans="1:17" ht="49.5" hidden="1" customHeight="1" outlineLevel="1">
      <c r="A6" s="173"/>
      <c r="B6" s="178"/>
      <c r="C6" s="74"/>
      <c r="D6" s="55" t="s">
        <v>42</v>
      </c>
      <c r="E6" s="83">
        <f>ROUNDDOWN(E5,0)</f>
        <v>0</v>
      </c>
      <c r="F6" s="87" t="s">
        <v>2</v>
      </c>
      <c r="G6" s="11"/>
      <c r="H6" s="3" t="s">
        <v>20</v>
      </c>
    </row>
    <row r="7" spans="1:17" ht="49.5" hidden="1" customHeight="1" outlineLevel="1">
      <c r="A7" s="173"/>
      <c r="B7" s="178"/>
      <c r="C7" s="75"/>
      <c r="D7" s="55" t="s">
        <v>43</v>
      </c>
      <c r="E7" s="82">
        <f>IF(2&lt;=E6,E6*10000,0)</f>
        <v>0</v>
      </c>
      <c r="F7" s="87" t="s">
        <v>3</v>
      </c>
      <c r="G7" s="11"/>
      <c r="H7" s="3" t="s">
        <v>20</v>
      </c>
    </row>
    <row r="8" spans="1:17" ht="49.5" hidden="1" customHeight="1" outlineLevel="1">
      <c r="A8" s="173"/>
      <c r="B8" s="178"/>
      <c r="C8" s="75"/>
      <c r="D8" s="55" t="s">
        <v>7</v>
      </c>
      <c r="E8" s="82">
        <v>40000</v>
      </c>
      <c r="F8" s="87" t="s">
        <v>3</v>
      </c>
      <c r="G8" s="11"/>
      <c r="H8" s="3" t="s">
        <v>20</v>
      </c>
    </row>
    <row r="9" spans="1:17" ht="49.5" hidden="1" customHeight="1" outlineLevel="1">
      <c r="A9" s="173"/>
      <c r="B9" s="178"/>
      <c r="C9" s="76"/>
      <c r="D9" s="56" t="s">
        <v>4</v>
      </c>
      <c r="E9" s="84">
        <f>IF(E7&lt;E8,E7,E8)</f>
        <v>0</v>
      </c>
      <c r="F9" s="88" t="s">
        <v>3</v>
      </c>
      <c r="G9" s="11"/>
      <c r="H9" s="3" t="s">
        <v>20</v>
      </c>
    </row>
    <row r="10" spans="1:17" ht="49.5" customHeight="1" collapsed="1" thickBot="1">
      <c r="A10" s="173"/>
      <c r="B10" s="178"/>
      <c r="C10" s="117" t="s">
        <v>17</v>
      </c>
      <c r="D10" s="54" t="s">
        <v>34</v>
      </c>
      <c r="E10" s="67">
        <v>0</v>
      </c>
      <c r="F10" s="86" t="s">
        <v>11</v>
      </c>
      <c r="G10" s="11"/>
      <c r="H10" s="3" t="s">
        <v>22</v>
      </c>
    </row>
    <row r="11" spans="1:17" ht="49.5" hidden="1" customHeight="1" outlineLevel="1">
      <c r="A11" s="173"/>
      <c r="B11" s="178"/>
      <c r="C11" s="77"/>
      <c r="D11" s="55" t="s">
        <v>42</v>
      </c>
      <c r="E11" s="83">
        <f>ROUNDDOWN(E10,0)</f>
        <v>0</v>
      </c>
      <c r="F11" s="89" t="s">
        <v>25</v>
      </c>
      <c r="G11" s="11"/>
      <c r="H11" s="3" t="s">
        <v>20</v>
      </c>
      <c r="Q11" s="8"/>
    </row>
    <row r="12" spans="1:17" ht="49.5" hidden="1" customHeight="1" outlineLevel="1">
      <c r="A12" s="173"/>
      <c r="B12" s="178"/>
      <c r="C12" s="78"/>
      <c r="D12" s="55" t="s">
        <v>44</v>
      </c>
      <c r="E12" s="82">
        <f>E11*15000</f>
        <v>0</v>
      </c>
      <c r="F12" s="89" t="s">
        <v>3</v>
      </c>
      <c r="G12" s="11"/>
      <c r="H12" s="3" t="s">
        <v>20</v>
      </c>
      <c r="P12" s="8"/>
      <c r="Q12" s="8"/>
    </row>
    <row r="13" spans="1:17" ht="49.5" hidden="1" customHeight="1" outlineLevel="1">
      <c r="A13" s="173"/>
      <c r="B13" s="178"/>
      <c r="C13" s="78"/>
      <c r="D13" s="55" t="s">
        <v>7</v>
      </c>
      <c r="E13" s="82">
        <v>90000</v>
      </c>
      <c r="F13" s="89" t="s">
        <v>3</v>
      </c>
      <c r="G13" s="11"/>
      <c r="H13" s="3" t="s">
        <v>20</v>
      </c>
    </row>
    <row r="14" spans="1:17" ht="49.5" hidden="1" customHeight="1" outlineLevel="1" thickBot="1">
      <c r="A14" s="174"/>
      <c r="B14" s="179"/>
      <c r="C14" s="78"/>
      <c r="D14" s="57" t="s">
        <v>4</v>
      </c>
      <c r="E14" s="85">
        <f>IF(E12&lt;E13,E12,E13)</f>
        <v>0</v>
      </c>
      <c r="F14" s="90" t="s">
        <v>3</v>
      </c>
      <c r="G14" s="11"/>
      <c r="H14" s="3" t="s">
        <v>20</v>
      </c>
    </row>
    <row r="15" spans="1:17" ht="49.5" customHeight="1" collapsed="1">
      <c r="A15" s="149" t="str">
        <f>IF($E$4="FIT売電不可","対象","―")</f>
        <v>―</v>
      </c>
      <c r="B15" s="158" t="s">
        <v>9</v>
      </c>
      <c r="C15" s="79" t="s">
        <v>18</v>
      </c>
      <c r="D15" s="58" t="s">
        <v>33</v>
      </c>
      <c r="E15" s="68">
        <v>0</v>
      </c>
      <c r="F15" s="91" t="s">
        <v>2</v>
      </c>
      <c r="G15" s="11"/>
      <c r="H15" s="3" t="s">
        <v>22</v>
      </c>
    </row>
    <row r="16" spans="1:17" ht="49.5" hidden="1" customHeight="1" outlineLevel="1">
      <c r="A16" s="150"/>
      <c r="B16" s="159"/>
      <c r="C16" s="74"/>
      <c r="D16" s="55" t="s">
        <v>19</v>
      </c>
      <c r="E16" s="83">
        <f>ROUNDDOWN(E15,0)</f>
        <v>0</v>
      </c>
      <c r="F16" s="89" t="s">
        <v>1</v>
      </c>
      <c r="G16" s="11"/>
      <c r="H16" s="3" t="s">
        <v>20</v>
      </c>
    </row>
    <row r="17" spans="1:8" ht="49.5" hidden="1" customHeight="1" outlineLevel="1">
      <c r="A17" s="150"/>
      <c r="B17" s="159"/>
      <c r="C17" s="75"/>
      <c r="D17" s="55" t="s">
        <v>45</v>
      </c>
      <c r="E17" s="82">
        <f>IF(2&lt;=E16,E16*20000,0)</f>
        <v>0</v>
      </c>
      <c r="F17" s="89" t="s">
        <v>3</v>
      </c>
      <c r="G17" s="11"/>
      <c r="H17" s="3" t="s">
        <v>20</v>
      </c>
    </row>
    <row r="18" spans="1:8" ht="49.5" hidden="1" customHeight="1" outlineLevel="1">
      <c r="A18" s="150"/>
      <c r="B18" s="159"/>
      <c r="C18" s="75"/>
      <c r="D18" s="55" t="s">
        <v>7</v>
      </c>
      <c r="E18" s="82">
        <v>80000</v>
      </c>
      <c r="F18" s="89" t="s">
        <v>3</v>
      </c>
      <c r="G18" s="11"/>
      <c r="H18" s="3" t="s">
        <v>20</v>
      </c>
    </row>
    <row r="19" spans="1:8" ht="49.5" hidden="1" customHeight="1" outlineLevel="1">
      <c r="A19" s="150"/>
      <c r="B19" s="159"/>
      <c r="C19" s="76"/>
      <c r="D19" s="56" t="s">
        <v>4</v>
      </c>
      <c r="E19" s="84">
        <f>IF(E17&lt;E18,E17,E18)</f>
        <v>0</v>
      </c>
      <c r="F19" s="92" t="s">
        <v>3</v>
      </c>
      <c r="G19" s="11"/>
      <c r="H19" s="3" t="s">
        <v>20</v>
      </c>
    </row>
    <row r="20" spans="1:8" ht="49.5" customHeight="1" collapsed="1">
      <c r="A20" s="150"/>
      <c r="B20" s="159"/>
      <c r="C20" s="161" t="s">
        <v>17</v>
      </c>
      <c r="D20" s="59" t="s">
        <v>34</v>
      </c>
      <c r="E20" s="69">
        <v>0</v>
      </c>
      <c r="F20" s="93" t="s">
        <v>11</v>
      </c>
      <c r="G20" s="11"/>
      <c r="H20" s="3" t="s">
        <v>22</v>
      </c>
    </row>
    <row r="21" spans="1:8" ht="49.5" hidden="1" customHeight="1" outlineLevel="1">
      <c r="A21" s="150"/>
      <c r="B21" s="159"/>
      <c r="C21" s="162"/>
      <c r="D21" s="55" t="s">
        <v>19</v>
      </c>
      <c r="E21" s="83">
        <f>ROUNDDOWN(E20,0)</f>
        <v>0</v>
      </c>
      <c r="F21" s="89" t="s">
        <v>11</v>
      </c>
      <c r="G21" s="11"/>
      <c r="H21" s="3" t="s">
        <v>20</v>
      </c>
    </row>
    <row r="22" spans="1:8" ht="49.5" hidden="1" customHeight="1" outlineLevel="1">
      <c r="A22" s="150"/>
      <c r="B22" s="159"/>
      <c r="C22" s="162"/>
      <c r="D22" s="55" t="s">
        <v>46</v>
      </c>
      <c r="E22" s="82">
        <f>E21*30000</f>
        <v>0</v>
      </c>
      <c r="F22" s="89" t="s">
        <v>3</v>
      </c>
      <c r="G22" s="11"/>
      <c r="H22" s="3" t="s">
        <v>20</v>
      </c>
    </row>
    <row r="23" spans="1:8" ht="49.5" hidden="1" customHeight="1" outlineLevel="1">
      <c r="A23" s="150"/>
      <c r="B23" s="159"/>
      <c r="C23" s="162"/>
      <c r="D23" s="55" t="s">
        <v>7</v>
      </c>
      <c r="E23" s="82">
        <v>180000</v>
      </c>
      <c r="F23" s="89" t="s">
        <v>3</v>
      </c>
      <c r="G23" s="11"/>
      <c r="H23" s="3" t="s">
        <v>20</v>
      </c>
    </row>
    <row r="24" spans="1:8" ht="49.5" hidden="1" customHeight="1" outlineLevel="1">
      <c r="A24" s="150"/>
      <c r="B24" s="159"/>
      <c r="C24" s="162"/>
      <c r="D24" s="55" t="s">
        <v>4</v>
      </c>
      <c r="E24" s="82">
        <f>IF(E22&lt;E23,E22,E23)</f>
        <v>0</v>
      </c>
      <c r="F24" s="89" t="s">
        <v>3</v>
      </c>
      <c r="G24" s="11"/>
      <c r="H24" s="3" t="s">
        <v>20</v>
      </c>
    </row>
    <row r="25" spans="1:8" ht="49.5" customHeight="1" collapsed="1">
      <c r="A25" s="150"/>
      <c r="B25" s="159"/>
      <c r="C25" s="162"/>
      <c r="D25" s="60" t="s">
        <v>0</v>
      </c>
      <c r="E25" s="70">
        <v>0</v>
      </c>
      <c r="F25" s="94" t="s">
        <v>3</v>
      </c>
      <c r="G25" s="12"/>
      <c r="H25" s="3" t="s">
        <v>22</v>
      </c>
    </row>
    <row r="26" spans="1:8" ht="49.5" hidden="1" customHeight="1" outlineLevel="1">
      <c r="A26" s="150"/>
      <c r="B26" s="159"/>
      <c r="C26" s="162"/>
      <c r="D26" s="61" t="s">
        <v>47</v>
      </c>
      <c r="E26" s="62">
        <f>ROUNDUP(E20,0)</f>
        <v>0</v>
      </c>
      <c r="F26" s="63" t="s">
        <v>2</v>
      </c>
      <c r="G26" s="11"/>
      <c r="H26" s="3" t="s">
        <v>20</v>
      </c>
    </row>
    <row r="27" spans="1:8" ht="49.5" customHeight="1" collapsed="1" thickBot="1">
      <c r="A27" s="151"/>
      <c r="B27" s="160"/>
      <c r="C27" s="163"/>
      <c r="D27" s="116" t="s">
        <v>37</v>
      </c>
      <c r="E27" s="115" t="e">
        <f>E25/E26</f>
        <v>#DIV/0!</v>
      </c>
      <c r="F27" s="64" t="s">
        <v>38</v>
      </c>
      <c r="G27" s="11"/>
      <c r="H27" s="3" t="s">
        <v>20</v>
      </c>
    </row>
    <row r="28" spans="1:8" ht="49.5" hidden="1" customHeight="1" outlineLevel="1" thickBot="1">
      <c r="A28" s="43"/>
      <c r="B28" s="44"/>
      <c r="C28" s="45"/>
      <c r="D28" s="31" t="s">
        <v>4</v>
      </c>
      <c r="E28" s="32">
        <f>E24</f>
        <v>0</v>
      </c>
      <c r="F28" s="33" t="s">
        <v>3</v>
      </c>
      <c r="G28" s="11"/>
      <c r="H28" s="3" t="s">
        <v>20</v>
      </c>
    </row>
    <row r="29" spans="1:8" ht="36" customHeight="1" collapsed="1" thickBot="1">
      <c r="A29" s="170"/>
      <c r="B29" s="171"/>
      <c r="C29" s="171"/>
      <c r="D29" s="171"/>
      <c r="E29" s="171"/>
      <c r="F29" s="171"/>
    </row>
    <row r="30" spans="1:8" ht="48.75" customHeight="1">
      <c r="A30" s="164" t="s">
        <v>32</v>
      </c>
      <c r="B30" s="165"/>
      <c r="C30" s="166"/>
      <c r="D30" s="65" t="s">
        <v>8</v>
      </c>
      <c r="E30" s="180" t="s">
        <v>24</v>
      </c>
      <c r="F30" s="181"/>
      <c r="G30" s="14"/>
      <c r="H30" s="3" t="s">
        <v>21</v>
      </c>
    </row>
    <row r="31" spans="1:8" ht="48.75" customHeight="1" thickBot="1">
      <c r="A31" s="167"/>
      <c r="B31" s="168"/>
      <c r="C31" s="169"/>
      <c r="D31" s="66" t="s">
        <v>0</v>
      </c>
      <c r="E31" s="71">
        <v>0</v>
      </c>
      <c r="F31" s="95" t="s">
        <v>3</v>
      </c>
      <c r="G31" s="12"/>
      <c r="H31" s="3" t="s">
        <v>22</v>
      </c>
    </row>
    <row r="32" spans="1:8" ht="48.75" hidden="1" customHeight="1" outlineLevel="1">
      <c r="A32" s="38"/>
      <c r="B32" s="36"/>
      <c r="C32" s="37"/>
      <c r="D32" s="23" t="s">
        <v>40</v>
      </c>
      <c r="E32" s="20">
        <f>E31/2</f>
        <v>0</v>
      </c>
      <c r="F32" s="25" t="s">
        <v>3</v>
      </c>
      <c r="G32" s="12"/>
      <c r="H32" s="3" t="s">
        <v>20</v>
      </c>
    </row>
    <row r="33" spans="1:8" ht="48.75" hidden="1" customHeight="1" outlineLevel="1">
      <c r="A33" s="35"/>
      <c r="B33" s="16"/>
      <c r="C33" s="40"/>
      <c r="D33" s="23" t="s">
        <v>14</v>
      </c>
      <c r="E33" s="20">
        <f>IF(E30="高効率給湯機器",300000,0)</f>
        <v>0</v>
      </c>
      <c r="F33" s="25" t="s">
        <v>3</v>
      </c>
      <c r="G33" s="11"/>
      <c r="H33" s="3" t="s">
        <v>20</v>
      </c>
    </row>
    <row r="34" spans="1:8" ht="48.75" hidden="1" customHeight="1" outlineLevel="1">
      <c r="A34" s="35"/>
      <c r="B34" s="16"/>
      <c r="C34" s="40"/>
      <c r="D34" s="22" t="s">
        <v>15</v>
      </c>
      <c r="E34" s="19">
        <f>IF(E30="コージェネレーションシステム",800000,0)</f>
        <v>0</v>
      </c>
      <c r="F34" s="26" t="s">
        <v>3</v>
      </c>
      <c r="G34" s="11"/>
      <c r="H34" s="3" t="s">
        <v>20</v>
      </c>
    </row>
    <row r="35" spans="1:8" ht="48.75" hidden="1" customHeight="1" outlineLevel="1" thickBot="1">
      <c r="A35" s="39"/>
      <c r="B35" s="41"/>
      <c r="C35" s="42"/>
      <c r="D35" s="24" t="s">
        <v>4</v>
      </c>
      <c r="E35" s="21">
        <f>IF(E33&lt;E32,E33,E32)</f>
        <v>0</v>
      </c>
      <c r="F35" s="27" t="s">
        <v>3</v>
      </c>
      <c r="G35" s="11"/>
      <c r="H35" s="3" t="s">
        <v>20</v>
      </c>
    </row>
    <row r="36" spans="1:8" ht="60.75" customHeight="1" collapsed="1">
      <c r="B36" s="16"/>
      <c r="C36" s="16"/>
      <c r="D36" s="8"/>
      <c r="E36" s="9"/>
      <c r="F36" s="17"/>
      <c r="G36" s="7"/>
    </row>
    <row r="37" spans="1:8" ht="38.25" customHeight="1" thickBot="1">
      <c r="A37" s="28" t="s">
        <v>48</v>
      </c>
      <c r="C37" s="16"/>
      <c r="D37" s="8"/>
      <c r="E37" s="9"/>
      <c r="F37" s="17"/>
      <c r="G37" s="7"/>
    </row>
    <row r="38" spans="1:8" ht="51" customHeight="1">
      <c r="A38" s="152" t="s">
        <v>30</v>
      </c>
      <c r="B38" s="153"/>
      <c r="C38" s="153"/>
      <c r="D38" s="154"/>
      <c r="E38" s="104">
        <f>IF(0&lt;E39,E39,E40)</f>
        <v>0</v>
      </c>
      <c r="F38" s="96" t="s">
        <v>3</v>
      </c>
      <c r="G38" s="111" t="str">
        <f>IF(0&lt;E38," ","補助対象外")</f>
        <v>補助対象外</v>
      </c>
      <c r="H38" s="3" t="s">
        <v>20</v>
      </c>
    </row>
    <row r="39" spans="1:8" ht="38.25" hidden="1" customHeight="1" outlineLevel="1">
      <c r="A39" s="80"/>
      <c r="B39" s="46"/>
      <c r="C39" s="29"/>
      <c r="D39" s="49" t="s">
        <v>5</v>
      </c>
      <c r="E39" s="105">
        <f>IF($E$4="FIT売電可",E9,0)</f>
        <v>0</v>
      </c>
      <c r="F39" s="97" t="s">
        <v>26</v>
      </c>
      <c r="G39" s="111"/>
      <c r="H39" s="3" t="s">
        <v>20</v>
      </c>
    </row>
    <row r="40" spans="1:8" ht="38.25" hidden="1" customHeight="1" outlineLevel="1">
      <c r="A40" s="80"/>
      <c r="B40" s="47"/>
      <c r="C40" s="29"/>
      <c r="D40" s="50" t="s">
        <v>23</v>
      </c>
      <c r="E40" s="105">
        <f>IF($E$4="FIT売電不可",E19,0)</f>
        <v>0</v>
      </c>
      <c r="F40" s="97" t="s">
        <v>26</v>
      </c>
      <c r="G40" s="111"/>
      <c r="H40" s="3" t="s">
        <v>20</v>
      </c>
    </row>
    <row r="41" spans="1:8" ht="51" customHeight="1" collapsed="1">
      <c r="A41" s="155" t="s">
        <v>31</v>
      </c>
      <c r="B41" s="156"/>
      <c r="C41" s="156"/>
      <c r="D41" s="157"/>
      <c r="E41" s="103">
        <f>IF(0&lt;E42,E42,E43)</f>
        <v>0</v>
      </c>
      <c r="F41" s="98" t="s">
        <v>3</v>
      </c>
      <c r="G41" s="111" t="str">
        <f>IF(0&lt;E41," ","補助対象外")</f>
        <v>補助対象外</v>
      </c>
      <c r="H41" s="3" t="s">
        <v>20</v>
      </c>
    </row>
    <row r="42" spans="1:8" ht="38.25" hidden="1" customHeight="1" outlineLevel="1">
      <c r="A42" s="80"/>
      <c r="B42" s="46"/>
      <c r="C42" s="29"/>
      <c r="D42" s="51" t="s">
        <v>5</v>
      </c>
      <c r="E42" s="105">
        <f>IF($E$4="FIT売電可",E14,0)</f>
        <v>0</v>
      </c>
      <c r="F42" s="97" t="s">
        <v>26</v>
      </c>
      <c r="G42" s="112"/>
      <c r="H42" s="3" t="s">
        <v>20</v>
      </c>
    </row>
    <row r="43" spans="1:8" ht="38.25" hidden="1" customHeight="1" outlineLevel="1">
      <c r="A43" s="80"/>
      <c r="B43" s="47"/>
      <c r="C43" s="29"/>
      <c r="D43" s="52" t="s">
        <v>23</v>
      </c>
      <c r="E43" s="105">
        <f>IF($E$4="FIT売電不可",E28,0)</f>
        <v>0</v>
      </c>
      <c r="F43" s="97" t="s">
        <v>26</v>
      </c>
      <c r="G43" s="112"/>
      <c r="H43" s="3" t="s">
        <v>20</v>
      </c>
    </row>
    <row r="44" spans="1:8" ht="51" customHeight="1" collapsed="1">
      <c r="A44" s="155" t="s">
        <v>36</v>
      </c>
      <c r="B44" s="156"/>
      <c r="C44" s="156"/>
      <c r="D44" s="157"/>
      <c r="E44" s="106">
        <f>IF(0&lt;E45,E45,E46)</f>
        <v>0</v>
      </c>
      <c r="F44" s="98" t="s">
        <v>26</v>
      </c>
      <c r="G44" s="112"/>
      <c r="H44" s="3" t="s">
        <v>20</v>
      </c>
    </row>
    <row r="45" spans="1:8" ht="38.25" hidden="1" customHeight="1" outlineLevel="1">
      <c r="A45" s="80"/>
      <c r="B45" s="48"/>
      <c r="C45" s="34"/>
      <c r="D45" s="49" t="s">
        <v>27</v>
      </c>
      <c r="E45" s="107">
        <f>IF($E$4="FIT売電可",10000,0)</f>
        <v>0</v>
      </c>
      <c r="F45" s="99" t="s">
        <v>26</v>
      </c>
      <c r="G45" s="112"/>
      <c r="H45" s="3" t="s">
        <v>20</v>
      </c>
    </row>
    <row r="46" spans="1:8" ht="38.25" hidden="1" customHeight="1" outlineLevel="1">
      <c r="A46" s="81"/>
      <c r="B46" s="30"/>
      <c r="C46" s="30"/>
      <c r="D46" s="50" t="s">
        <v>28</v>
      </c>
      <c r="E46" s="108">
        <f>IF($E$4="FIT売電不可",20000,0)</f>
        <v>0</v>
      </c>
      <c r="F46" s="100" t="s">
        <v>26</v>
      </c>
      <c r="G46" s="112"/>
      <c r="H46" s="3" t="s">
        <v>20</v>
      </c>
    </row>
    <row r="47" spans="1:8" ht="51" customHeight="1" collapsed="1" thickBot="1">
      <c r="A47" s="140" t="s">
        <v>35</v>
      </c>
      <c r="B47" s="141"/>
      <c r="C47" s="141"/>
      <c r="D47" s="142"/>
      <c r="E47" s="109">
        <f>E35</f>
        <v>0</v>
      </c>
      <c r="F47" s="101" t="s">
        <v>3</v>
      </c>
      <c r="G47" s="112"/>
      <c r="H47" s="3" t="s">
        <v>20</v>
      </c>
    </row>
    <row r="48" spans="1:8" ht="51" customHeight="1" thickTop="1" thickBot="1">
      <c r="A48" s="143" t="s">
        <v>29</v>
      </c>
      <c r="B48" s="144"/>
      <c r="C48" s="144"/>
      <c r="D48" s="145"/>
      <c r="E48" s="110">
        <f>E38+E41+E44+E47</f>
        <v>0</v>
      </c>
      <c r="F48" s="102" t="s">
        <v>3</v>
      </c>
      <c r="G48" s="113" t="str">
        <f>IF(OR(G38="補助対象外",G41="補助対象外"),"補助対象外","")</f>
        <v>補助対象外</v>
      </c>
      <c r="H48" s="3" t="s">
        <v>20</v>
      </c>
    </row>
    <row r="49" spans="1:2" ht="22.5" customHeight="1">
      <c r="A49" s="114"/>
      <c r="B49" s="118"/>
    </row>
  </sheetData>
  <sheetProtection algorithmName="SHA-512" hashValue="63yO/dSGlxVzFpoG5I+i0h4jAXtmAQ6D822ttzs23EFWrK5iGCNHnF8+Alf5cjhKgDrLOeLMP1bjz8MCCQAWPQ==" saltValue="XCPtJkEdOA7xpTkMEUWNzg==" spinCount="100000" sheet="1" objects="1" scenarios="1"/>
  <mergeCells count="15">
    <mergeCell ref="A47:D47"/>
    <mergeCell ref="A48:D48"/>
    <mergeCell ref="A4:C4"/>
    <mergeCell ref="A15:A27"/>
    <mergeCell ref="A38:D38"/>
    <mergeCell ref="A41:D41"/>
    <mergeCell ref="B15:B27"/>
    <mergeCell ref="C20:C27"/>
    <mergeCell ref="A30:C31"/>
    <mergeCell ref="A44:D44"/>
    <mergeCell ref="A29:F29"/>
    <mergeCell ref="A5:A14"/>
    <mergeCell ref="E4:F4"/>
    <mergeCell ref="B5:B14"/>
    <mergeCell ref="E30:F30"/>
  </mergeCells>
  <phoneticPr fontId="3"/>
  <pageMargins left="0.43307086614173229" right="0.23622047244094491" top="0.74803149606299213" bottom="0.74803149606299213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Sheet2!$B$2:$B$4</xm:f>
          </x14:formula1>
          <xm:sqref>E4:F4</xm:sqref>
        </x14:dataValidation>
        <x14:dataValidation type="list" showInputMessage="1" showErrorMessage="1">
          <x14:formula1>
            <xm:f>Sheet2!$C$2:$C$6</xm:f>
          </x14:formula1>
          <xm:sqref>E30:F30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zoomScaleNormal="100" workbookViewId="0">
      <selection activeCell="C20" sqref="C20"/>
    </sheetView>
  </sheetViews>
  <sheetFormatPr defaultRowHeight="24.95" customHeight="1"/>
  <cols>
    <col min="1" max="1" width="4.125" style="118" customWidth="1"/>
    <col min="2" max="2" width="27.875" style="118" customWidth="1"/>
    <col min="3" max="3" width="16.125" style="118" bestFit="1" customWidth="1"/>
    <col min="4" max="4" width="18.375" style="118" customWidth="1"/>
    <col min="5" max="5" width="6.5" style="118" bestFit="1" customWidth="1"/>
    <col min="6" max="9" width="9" style="118"/>
    <col min="10" max="10" width="14.875" style="118" customWidth="1"/>
    <col min="11" max="16384" width="9" style="118"/>
  </cols>
  <sheetData>
    <row r="2" spans="1:10" ht="24.95" customHeight="1">
      <c r="A2" s="119" t="s">
        <v>41</v>
      </c>
      <c r="B2" s="119"/>
      <c r="C2" s="119"/>
    </row>
    <row r="4" spans="1:10" ht="24.95" customHeight="1">
      <c r="B4" s="118" t="s">
        <v>49</v>
      </c>
    </row>
    <row r="5" spans="1:10" ht="24.95" customHeight="1">
      <c r="B5" s="134" t="s">
        <v>5</v>
      </c>
      <c r="H5" s="120">
        <f>IF(B5="FIT売電可",1,IF(B5="FIT売電不可",2,""))</f>
        <v>1</v>
      </c>
      <c r="J5" s="122"/>
    </row>
    <row r="6" spans="1:10" ht="24.95" customHeight="1">
      <c r="B6" s="121"/>
      <c r="J6" s="123" t="s">
        <v>5</v>
      </c>
    </row>
    <row r="7" spans="1:10" ht="24.95" customHeight="1">
      <c r="B7" s="121" t="s">
        <v>51</v>
      </c>
      <c r="J7" s="124" t="s">
        <v>6</v>
      </c>
    </row>
    <row r="8" spans="1:10" ht="24.95" customHeight="1">
      <c r="B8" s="182" t="s">
        <v>50</v>
      </c>
      <c r="C8" s="126" t="s">
        <v>33</v>
      </c>
      <c r="D8" s="135">
        <v>4</v>
      </c>
      <c r="E8" s="129" t="s">
        <v>1</v>
      </c>
    </row>
    <row r="9" spans="1:10" ht="24.95" customHeight="1">
      <c r="B9" s="183"/>
      <c r="C9" s="128" t="s">
        <v>4</v>
      </c>
      <c r="D9" s="132">
        <f>MIN(H9,J9)</f>
        <v>40000</v>
      </c>
      <c r="E9" s="130" t="s">
        <v>3</v>
      </c>
      <c r="H9" s="118">
        <f>INT(D8)*10000*$H$5</f>
        <v>40000</v>
      </c>
      <c r="I9" s="118" t="s">
        <v>7</v>
      </c>
      <c r="J9" s="118">
        <f>IF($H$5=1,40000,IF($H$5=2,80000,""))</f>
        <v>40000</v>
      </c>
    </row>
    <row r="10" spans="1:10" ht="24.95" customHeight="1">
      <c r="B10" s="182" t="s">
        <v>17</v>
      </c>
      <c r="C10" s="126" t="s">
        <v>34</v>
      </c>
      <c r="D10" s="135">
        <v>3</v>
      </c>
      <c r="E10" s="129" t="s">
        <v>57</v>
      </c>
    </row>
    <row r="11" spans="1:10" ht="24.95" customHeight="1">
      <c r="B11" s="184"/>
      <c r="C11" s="127" t="s">
        <v>4</v>
      </c>
      <c r="D11" s="133">
        <f>MIN(H11,J11)</f>
        <v>45000</v>
      </c>
      <c r="E11" s="131" t="s">
        <v>3</v>
      </c>
      <c r="H11" s="118">
        <f>INT(D10)*15000*$H$5</f>
        <v>45000</v>
      </c>
      <c r="I11" s="118" t="s">
        <v>7</v>
      </c>
      <c r="J11" s="118">
        <f>IF($H$5=1,90000,IF($H$5=2,180000,""))</f>
        <v>90000</v>
      </c>
    </row>
    <row r="12" spans="1:10" ht="24.95" customHeight="1">
      <c r="B12" s="184"/>
      <c r="C12" s="127" t="s">
        <v>53</v>
      </c>
      <c r="D12" s="136">
        <v>30000</v>
      </c>
      <c r="E12" s="131" t="s">
        <v>3</v>
      </c>
    </row>
    <row r="13" spans="1:10" ht="24.95" customHeight="1">
      <c r="B13" s="183"/>
      <c r="C13" s="128" t="s">
        <v>54</v>
      </c>
      <c r="D13" s="132">
        <f>+D12/D10</f>
        <v>10000</v>
      </c>
      <c r="E13" s="130" t="s">
        <v>58</v>
      </c>
    </row>
    <row r="14" spans="1:10" ht="24.95" customHeight="1">
      <c r="B14" s="182" t="s">
        <v>32</v>
      </c>
      <c r="C14" s="126" t="s">
        <v>55</v>
      </c>
      <c r="D14" s="137" t="s">
        <v>12</v>
      </c>
      <c r="E14" s="129"/>
      <c r="J14" s="122"/>
    </row>
    <row r="15" spans="1:10" ht="24.95" customHeight="1">
      <c r="B15" s="184"/>
      <c r="C15" s="127" t="s">
        <v>0</v>
      </c>
      <c r="D15" s="136">
        <v>300000</v>
      </c>
      <c r="E15" s="131" t="s">
        <v>3</v>
      </c>
      <c r="I15" s="118">
        <f>D15/2</f>
        <v>150000</v>
      </c>
      <c r="J15" s="123" t="s">
        <v>12</v>
      </c>
    </row>
    <row r="16" spans="1:10" ht="24.95" customHeight="1">
      <c r="B16" s="183"/>
      <c r="C16" s="128" t="s">
        <v>4</v>
      </c>
      <c r="D16" s="132">
        <f>MIN(I15,I16)</f>
        <v>150000</v>
      </c>
      <c r="E16" s="130" t="s">
        <v>3</v>
      </c>
      <c r="H16" s="118" t="s">
        <v>7</v>
      </c>
      <c r="I16" s="118">
        <f>IF(D14=J15,300000,IF(D14=J16,800000,""))</f>
        <v>300000</v>
      </c>
      <c r="J16" s="124" t="s">
        <v>52</v>
      </c>
    </row>
    <row r="18" spans="2:5" ht="24.95" customHeight="1" thickBot="1">
      <c r="B18" s="125" t="s">
        <v>56</v>
      </c>
      <c r="C18" s="125"/>
      <c r="D18" s="138">
        <f>+D9+D11+D16</f>
        <v>235000</v>
      </c>
      <c r="E18" s="125" t="s">
        <v>3</v>
      </c>
    </row>
  </sheetData>
  <mergeCells count="3">
    <mergeCell ref="B8:B9"/>
    <mergeCell ref="B10:B13"/>
    <mergeCell ref="B14:B16"/>
  </mergeCells>
  <phoneticPr fontId="3"/>
  <dataValidations count="2">
    <dataValidation type="list" allowBlank="1" showInputMessage="1" showErrorMessage="1" sqref="B5">
      <formula1>$J$5:$J$7</formula1>
    </dataValidation>
    <dataValidation type="list" allowBlank="1" showInputMessage="1" showErrorMessage="1" sqref="D14">
      <formula1>$J$14:$J$16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C20" sqref="C20"/>
    </sheetView>
  </sheetViews>
  <sheetFormatPr defaultRowHeight="13.5"/>
  <cols>
    <col min="2" max="3" width="20.75" customWidth="1"/>
  </cols>
  <sheetData>
    <row r="1" spans="2:3">
      <c r="B1" s="2" t="s">
        <v>16</v>
      </c>
      <c r="C1" s="2" t="s">
        <v>12</v>
      </c>
    </row>
    <row r="2" spans="2:3">
      <c r="B2" s="6" t="s">
        <v>24</v>
      </c>
      <c r="C2" s="18" t="s">
        <v>24</v>
      </c>
    </row>
    <row r="3" spans="2:3">
      <c r="B3" t="s">
        <v>5</v>
      </c>
      <c r="C3" s="18" t="s">
        <v>39</v>
      </c>
    </row>
    <row r="4" spans="2:3">
      <c r="B4" t="s">
        <v>6</v>
      </c>
      <c r="C4" s="4" t="s">
        <v>12</v>
      </c>
    </row>
    <row r="5" spans="2:3">
      <c r="C5" s="5" t="s">
        <v>13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計算シート</vt:lpstr>
      <vt:lpstr>Sheet3</vt:lpstr>
      <vt:lpstr>Sheet2</vt:lpstr>
      <vt:lpstr>Sheet3!Print_Area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myzadmin</dc:creator>
  <cp:lastModifiedBy>myzadmin</cp:lastModifiedBy>
  <cp:lastPrinted>2025-02-20T05:35:42Z</cp:lastPrinted>
  <dcterms:created xsi:type="dcterms:W3CDTF">2025-01-10T01:15:40Z</dcterms:created>
  <dcterms:modified xsi:type="dcterms:W3CDTF">2025-03-29T07:22:56Z</dcterms:modified>
</cp:coreProperties>
</file>